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Сравнительная таблица" sheetId="1" r:id="rId1"/>
    <sheet name="Константы" sheetId="2" r:id="rId2"/>
  </sheets>
  <definedNames/>
  <calcPr fullCalcOnLoad="1"/>
</workbook>
</file>

<file path=xl/sharedStrings.xml><?xml version="1.0" encoding="utf-8"?>
<sst xmlns="http://schemas.openxmlformats.org/spreadsheetml/2006/main" count="82" uniqueCount="67">
  <si>
    <t>Парта</t>
  </si>
  <si>
    <t>Группа Йорк</t>
  </si>
  <si>
    <t>Канцлер</t>
  </si>
  <si>
    <t>Альбион</t>
  </si>
  <si>
    <t>Mr. English</t>
  </si>
  <si>
    <t>BSI group</t>
  </si>
  <si>
    <t>Инициатива</t>
  </si>
  <si>
    <t>2045 EUR</t>
  </si>
  <si>
    <t>2695 USD</t>
  </si>
  <si>
    <t>2358 EUR</t>
  </si>
  <si>
    <t>2344 EUR</t>
  </si>
  <si>
    <t>2335 EUR</t>
  </si>
  <si>
    <t>досье</t>
  </si>
  <si>
    <t>"Из наших прошлых публикаций мы помним, что дополнительно «Парта» берёт 7000 руб. за свои услуги, 2000 руб. за оформление визы, и 14 $ за медицинскую страховку. Экспресс-почту и авиабилет мы, по традиции, из рассмотрения исключим."</t>
  </si>
  <si>
    <t>8 час/нед., 4-разовое питание, тест, сертификат, книги и учебные материалы, развлекательные мероприятия, спорт, экскурсии.</t>
  </si>
  <si>
    <t>Компания</t>
  </si>
  <si>
    <t>Цена</t>
  </si>
  <si>
    <t>В стоимость включено</t>
  </si>
  <si>
    <t>Обучение – 8 часов в неделю в международной группе; тестирование, учебные материалы и сертификат об участии в программе; проживание; питание; круглосуточный патронаж; спортивные и развлекательные мероприятия, экскурсионная программа, занятия лыжным спортом, ежедневная уборка комнат, смена постельного белья один раз в неделю.</t>
  </si>
  <si>
    <t>Административный сбор 150€; авиабилет (от 320€); конс. сбор (20€); встреча/проводы в аэропорту Женевы 110€; медицинская страховка (1€ в день).</t>
  </si>
  <si>
    <t>Занятия по программе курса (8 или 15 уроков в неделю), проживание в резиденции, полный пансион, студенческая карточка, учебные материалы, тестирование и распределение по группам, сертификат по окончании курса, 2 экскурсии в неделю,спортивные, культурные мероприятия каждый день.</t>
  </si>
  <si>
    <t>Авиаперелет Москва-Женева-Москва, консульский сбор - 15$ или 30$, регистрационная плата школы 125$, медицинская страховка, услуги "Канцлер" по организации поездки - 150$, банковские издержки - 60$, встреча и проводы в аэропорту - 120$, карманные деньги из расчета 100$ долларов в неделю, частные уроки: параплан – 130 $ в час, лыжи – 275 $ за 6 занятий, прачечная – 40 $ в неделю.</t>
  </si>
  <si>
    <t>8 часов занятий языком в неделю, размещение в 2-4-местных комнатах, полный пансион, экскурсии, развлекательные и спортивные мероприятия, skipass, катание на лыжах 6 раз за период, смена белья раз в неделю.</t>
  </si>
  <si>
    <t>Авиабилет - 320 USD, медицинская страховка и страховка от несчастного случая (обязательно!), для детей младше 16 лет – 55 EUR в неделю, для детей старше 16 лет – 100 EUR в неделю, трансфер Женева – Вербье - Женева – 100 EUR, трансфер в дни, отличающиеся от официальных дней приезда/отъезда (в обе стороны) – 165 EUR, доп. занятия языком, 7 часов в неделю – 65 EUR в неделю, полет на параплане в тандеме – 115 EUR, прокат горнолыжного снаряжения – 85 EUR/нед., прокат снаряжения для сноуборда – 95 EUR/нед., оформление визы - 150 USD + 30 USD консульский сбор, стоимость услуг банка по конвертации и переводу - 45 USD.</t>
  </si>
  <si>
    <t>Оплачивается дополнительно</t>
  </si>
  <si>
    <t>8 часов английского/французского/испанского/немецкого языка в неделю, Компьютерный центр с доступом в Интернет, Размещение в шале в 2-4-х-местных комнатах со всеми удобствами, телефоном и радио, 4-х-разовое питание (шведский стол), Ежедневная спортивно-развлекательная программа, Круглосуточная забота персонала: 1 воспитатель на 5 детей, 1 однодневная экскурсия в неделю по субботам, Специальная горнолыжная медицинская страховка, Оформление визы, Встреча и проводы в аэропорту Женевы в объявленные даты.</t>
  </si>
  <si>
    <t>Дополнительные уроки языка (7 часов в неделю) - 65 евро, Параплан (с 13 лет) - 115 евро за 1 полет с инструктором, Прокат горнолыжного снаряжения – 85 евро в неделю, Прокат снаряжения для сноуборда – 95 евро в неделю, Прокат костюма для лыж (куртка и брюки) - 65 евро в неделю, Стирка личных вещей (1 раз в неделю) - 35 евро, Авиаперелет, Консульский сбор - $15, Рекомендованные карманные деньги - $150 - $200 в неделю.</t>
  </si>
  <si>
    <t>Проживание в резиденции в 2-х и 4-х местных комнатах, питание - 4 раза в день, включая напитки, занятия английским, немецким или французским языком 8 час/нед (по выбору), занятия горными лыжами зимой(6 раз/нед. по полдня), административная плата за зачисление, культурно-развлекательные мероприятия, спортивные мероприятия во второй половине дня, одна экскурсия в неделю, ежедневная уборка комнат, круглосуточная опека (1 представитель лагеря на 5 детей), медицинская страховка, визовая поддержка.</t>
  </si>
  <si>
    <t>Авиабилет Москва – Женева - Москва, консульский сбор – 35 USD, специальное спортивное снаряжение, трансфер Женева – Вербье - Женева – 110 EURO.</t>
  </si>
  <si>
    <t>Курс доллара США на 06.12 (ЦБ РФ)</t>
  </si>
  <si>
    <t>Курс евро на 06.12 (ЦБ РФ)</t>
  </si>
  <si>
    <t>Курс швейцарского франка на 06.12 (ЦБ РФ)</t>
  </si>
  <si>
    <t>Коэффициент пересчёта евро в доллары</t>
  </si>
  <si>
    <t>Коэффициент пересчёта CHF в доллары</t>
  </si>
  <si>
    <t>Цена/$</t>
  </si>
  <si>
    <t>3070 CHF</t>
  </si>
  <si>
    <t>3065 CHF</t>
  </si>
  <si>
    <t>Досье</t>
  </si>
  <si>
    <t>Коэффициент пересчёта рублей в доллары</t>
  </si>
  <si>
    <t>Доплаты/$</t>
  </si>
  <si>
    <t>Всего/S</t>
  </si>
  <si>
    <t>Виза</t>
  </si>
  <si>
    <t>Комм.</t>
  </si>
  <si>
    <t>Т-фер</t>
  </si>
  <si>
    <t>Банк</t>
  </si>
  <si>
    <t>Рег.</t>
  </si>
  <si>
    <t>Стр.*</t>
  </si>
  <si>
    <t>Стр.</t>
  </si>
  <si>
    <t>Трансфер (100 евро), а/билет (320$), виза (15$ -  конс сбор, 50$ -  оформление), страховка (14$), доп. занятия: тенис, гольф,верховая езда, услуги по оформлению (100$).</t>
  </si>
  <si>
    <t>Примечания.</t>
  </si>
  <si>
    <t>eduABROAD [ http://eduabroad.ru ]</t>
  </si>
  <si>
    <t>* - страховка от несчастного случая</t>
  </si>
  <si>
    <t>3. Серым цветом выделены обязательные доплаты, явно не указанные участниками; их величина взята по данным компании "Канцлер".</t>
  </si>
  <si>
    <t>4. Данные о курсах валют взяты на сайте РБК (http://rbc.ru/).</t>
  </si>
  <si>
    <t>5. Расшифровка столбцов:</t>
  </si>
  <si>
    <t>регистрационная плата школы</t>
  </si>
  <si>
    <t>консульский сбор плюс услуги по оформлению визы</t>
  </si>
  <si>
    <t>медицинская страховка</t>
  </si>
  <si>
    <t>страховка от несчастного случая</t>
  </si>
  <si>
    <t>трансфер туда и обратно</t>
  </si>
  <si>
    <t>комиссия банковского перевода</t>
  </si>
  <si>
    <t>оплата услуг агентства</t>
  </si>
  <si>
    <t>цена, указанная на сайте агентства</t>
  </si>
  <si>
    <t>цена, указанная на сайте агентства, переведённая в доллары США</t>
  </si>
  <si>
    <t>1. Описания программы на сайтах участников сравнения можно открыть, кликнув по названию компании.</t>
  </si>
  <si>
    <t>2. Оригинальные данные с сайтов агентств-участников анализа можно также найти в скрытых столбцах D и E.</t>
  </si>
  <si>
    <t>6. Стоимость авиабилета и экспресс-почты в расчётах не учитывалась.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</si>
</sst>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22"/>
      <name val="Arial Cyr"/>
      <family val="0"/>
    </font>
    <font>
      <b/>
      <sz val="9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" fontId="2" fillId="0" borderId="0" xfId="0" applyNumberFormat="1" applyFont="1" applyAlignment="1">
      <alignment vertical="top" wrapText="1"/>
    </xf>
    <xf numFmtId="0" fontId="1" fillId="0" borderId="1" xfId="15" applyBorder="1" applyAlignment="1">
      <alignment vertical="top"/>
    </xf>
    <xf numFmtId="0" fontId="0" fillId="0" borderId="1" xfId="0" applyBorder="1" applyAlignment="1">
      <alignment vertical="top"/>
    </xf>
    <xf numFmtId="1" fontId="0" fillId="0" borderId="1" xfId="0" applyNumberFormat="1" applyBorder="1" applyAlignment="1">
      <alignment vertical="top"/>
    </xf>
    <xf numFmtId="1" fontId="6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0" fontId="1" fillId="0" borderId="2" xfId="15" applyBorder="1" applyAlignment="1">
      <alignment vertical="top"/>
    </xf>
    <xf numFmtId="0" fontId="0" fillId="0" borderId="2" xfId="0" applyBorder="1" applyAlignment="1">
      <alignment vertical="top"/>
    </xf>
    <xf numFmtId="1" fontId="0" fillId="0" borderId="2" xfId="0" applyNumberFormat="1" applyBorder="1" applyAlignment="1">
      <alignment vertical="top"/>
    </xf>
    <xf numFmtId="1" fontId="2" fillId="0" borderId="2" xfId="0" applyNumberFormat="1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5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wrapText="1"/>
    </xf>
    <xf numFmtId="1" fontId="2" fillId="0" borderId="2" xfId="0" applyNumberFormat="1" applyFont="1" applyBorder="1" applyAlignment="1">
      <alignment horizontal="left" vertical="top" wrapText="1"/>
    </xf>
    <xf numFmtId="0" fontId="7" fillId="3" borderId="0" xfId="15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a.org/wa/news_ea/spool/news/608.htm" TargetMode="External" /><Relationship Id="rId2" Type="http://schemas.openxmlformats.org/officeDocument/2006/relationships/hyperlink" Target="http://www.yorkstudy.ru/news41.html" TargetMode="External" /><Relationship Id="rId3" Type="http://schemas.openxmlformats.org/officeDocument/2006/relationships/hyperlink" Target="http://www.estudy.ru/swiss/detail/398" TargetMode="External" /><Relationship Id="rId4" Type="http://schemas.openxmlformats.org/officeDocument/2006/relationships/hyperlink" Target="http://www.oxbridge.ru/77.html" TargetMode="External" /><Relationship Id="rId5" Type="http://schemas.openxmlformats.org/officeDocument/2006/relationships/hyperlink" Target="http://www.mrenglish.ru/foreign/programs/leselfes.html" TargetMode="External" /><Relationship Id="rId6" Type="http://schemas.openxmlformats.org/officeDocument/2006/relationships/hyperlink" Target="http://www.bsigroup.ru/out-school.php?idschool=79&amp;idcountry=24" TargetMode="External" /><Relationship Id="rId7" Type="http://schemas.openxmlformats.org/officeDocument/2006/relationships/hyperlink" Target="http://www.initiativa.ru/index.php?id=198" TargetMode="External" /><Relationship Id="rId8" Type="http://schemas.openxmlformats.org/officeDocument/2006/relationships/hyperlink" Target="http://journal.eduabroad.ru/keys/%E8%ED%E8%F6%E8%E0%F2%E8%E2%E0" TargetMode="External" /><Relationship Id="rId9" Type="http://schemas.openxmlformats.org/officeDocument/2006/relationships/hyperlink" Target="http://journal.eduabroad.ru/keys/bsi+group" TargetMode="External" /><Relationship Id="rId10" Type="http://schemas.openxmlformats.org/officeDocument/2006/relationships/hyperlink" Target="http://journal.eduabroad.ru/keys/%E0%EB%FC%E1%E8%EE%ED" TargetMode="External" /><Relationship Id="rId11" Type="http://schemas.openxmlformats.org/officeDocument/2006/relationships/hyperlink" Target="http://journal.eduabroad.ru/keys/%E3%F0%F3%EF%EF%E0+%E9%EE%F0%EA" TargetMode="External" /><Relationship Id="rId12" Type="http://schemas.openxmlformats.org/officeDocument/2006/relationships/hyperlink" Target="http://journal.eduabroad.ru/keys/%EA%E0%ED%F6%EB%E5%F0" TargetMode="External" /><Relationship Id="rId13" Type="http://schemas.openxmlformats.org/officeDocument/2006/relationships/hyperlink" Target="http://journal.eduabroad.ru/keys/parta.org" TargetMode="External" /><Relationship Id="rId14" Type="http://schemas.openxmlformats.org/officeDocument/2006/relationships/hyperlink" Target="http://eduabroad.ru/" TargetMode="External" /><Relationship Id="rId15" Type="http://schemas.openxmlformats.org/officeDocument/2006/relationships/hyperlink" Target="http://journal.eduabroad.ru/keys/mr+english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pane ySplit="2" topLeftCell="BM3" activePane="bottomLeft" state="frozen"/>
      <selection pane="topLeft" activeCell="A1" sqref="A1"/>
      <selection pane="bottomLeft" activeCell="P10" sqref="P10"/>
    </sheetView>
  </sheetViews>
  <sheetFormatPr defaultColWidth="9.00390625" defaultRowHeight="12.75"/>
  <cols>
    <col min="1" max="1" width="12.25390625" style="1" customWidth="1"/>
    <col min="2" max="2" width="9.125" style="1" customWidth="1"/>
    <col min="3" max="3" width="9.125" style="2" customWidth="1"/>
    <col min="4" max="5" width="30.75390625" style="3" hidden="1" customWidth="1"/>
    <col min="6" max="12" width="5.75390625" style="3" customWidth="1"/>
    <col min="13" max="14" width="9.125" style="2" customWidth="1"/>
    <col min="15" max="15" width="9.125" style="1" customWidth="1"/>
  </cols>
  <sheetData>
    <row r="1" spans="1:15" s="18" customFormat="1" ht="12.7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s="19" customFormat="1" ht="12.75" customHeight="1">
      <c r="A2" s="22" t="s">
        <v>15</v>
      </c>
      <c r="B2" s="22" t="s">
        <v>16</v>
      </c>
      <c r="C2" s="23" t="s">
        <v>34</v>
      </c>
      <c r="D2" s="24" t="s">
        <v>17</v>
      </c>
      <c r="E2" s="24" t="s">
        <v>24</v>
      </c>
      <c r="F2" s="24" t="s">
        <v>45</v>
      </c>
      <c r="G2" s="24" t="s">
        <v>41</v>
      </c>
      <c r="H2" s="24" t="s">
        <v>47</v>
      </c>
      <c r="I2" s="24" t="s">
        <v>46</v>
      </c>
      <c r="J2" s="24" t="s">
        <v>43</v>
      </c>
      <c r="K2" s="24" t="s">
        <v>44</v>
      </c>
      <c r="L2" s="24" t="s">
        <v>42</v>
      </c>
      <c r="M2" s="23" t="s">
        <v>39</v>
      </c>
      <c r="N2" s="23" t="s">
        <v>40</v>
      </c>
      <c r="O2" s="22" t="s">
        <v>37</v>
      </c>
    </row>
    <row r="3" spans="1:15" ht="30" customHeight="1">
      <c r="A3" s="9" t="s">
        <v>0</v>
      </c>
      <c r="B3" s="10" t="s">
        <v>36</v>
      </c>
      <c r="C3" s="11">
        <f>3065*Константы!$F$6</f>
        <v>2378.5551022198824</v>
      </c>
      <c r="D3" s="25" t="s">
        <v>13</v>
      </c>
      <c r="E3" s="25"/>
      <c r="F3" s="12"/>
      <c r="G3" s="13">
        <v>15</v>
      </c>
      <c r="H3" s="13">
        <v>14</v>
      </c>
      <c r="I3" s="12"/>
      <c r="J3" s="13">
        <v>120</v>
      </c>
      <c r="K3" s="13">
        <v>60</v>
      </c>
      <c r="L3" s="14">
        <f>7000*Константы!F7</f>
        <v>236.22950709025992</v>
      </c>
      <c r="M3" s="11">
        <f aca="true" t="shared" si="0" ref="M3:M9">F3+G3+H3+I3+J3+K3+L3</f>
        <v>445.2295070902599</v>
      </c>
      <c r="N3" s="15">
        <f>C3+M3</f>
        <v>2823.7846093101425</v>
      </c>
      <c r="O3" s="9" t="s">
        <v>12</v>
      </c>
    </row>
    <row r="4" spans="1:15" ht="30" customHeight="1">
      <c r="A4" s="4" t="s">
        <v>1</v>
      </c>
      <c r="B4" s="5" t="s">
        <v>7</v>
      </c>
      <c r="C4" s="6">
        <f>2045*Константы!$F$5</f>
        <v>2471.995768117116</v>
      </c>
      <c r="D4" s="8" t="s">
        <v>18</v>
      </c>
      <c r="E4" s="8" t="s">
        <v>19</v>
      </c>
      <c r="F4" s="8"/>
      <c r="G4" s="8">
        <f>20*Константы!F5</f>
        <v>24.175997732196734</v>
      </c>
      <c r="H4" s="8">
        <f>1*Константы!F5*14</f>
        <v>16.92319841253771</v>
      </c>
      <c r="I4" s="8"/>
      <c r="J4" s="8">
        <f>110*Константы!F5</f>
        <v>132.96798752708202</v>
      </c>
      <c r="K4" s="7">
        <v>60</v>
      </c>
      <c r="L4" s="8">
        <f>150*Константы!F5</f>
        <v>181.31998299147548</v>
      </c>
      <c r="M4" s="6">
        <f t="shared" si="0"/>
        <v>415.38716666329196</v>
      </c>
      <c r="N4" s="16">
        <f aca="true" t="shared" si="1" ref="N4:N9">C4+M4</f>
        <v>2887.3829347804076</v>
      </c>
      <c r="O4" s="4" t="s">
        <v>12</v>
      </c>
    </row>
    <row r="5" spans="1:15" ht="30" customHeight="1">
      <c r="A5" s="4" t="s">
        <v>2</v>
      </c>
      <c r="B5" s="5" t="s">
        <v>8</v>
      </c>
      <c r="C5" s="6">
        <f>2695</f>
        <v>2695</v>
      </c>
      <c r="D5" s="8" t="s">
        <v>20</v>
      </c>
      <c r="E5" s="8" t="s">
        <v>21</v>
      </c>
      <c r="F5" s="8">
        <v>125</v>
      </c>
      <c r="G5" s="8">
        <v>15</v>
      </c>
      <c r="H5" s="8">
        <v>14</v>
      </c>
      <c r="I5" s="8"/>
      <c r="J5" s="8">
        <v>120</v>
      </c>
      <c r="K5" s="8">
        <v>60</v>
      </c>
      <c r="L5" s="8">
        <v>150</v>
      </c>
      <c r="M5" s="6">
        <f t="shared" si="0"/>
        <v>484</v>
      </c>
      <c r="N5" s="16">
        <f t="shared" si="1"/>
        <v>3179</v>
      </c>
      <c r="O5" s="4" t="s">
        <v>12</v>
      </c>
    </row>
    <row r="6" spans="1:15" ht="30" customHeight="1">
      <c r="A6" s="4" t="s">
        <v>3</v>
      </c>
      <c r="B6" s="5" t="s">
        <v>9</v>
      </c>
      <c r="C6" s="6">
        <f>2358*Константы!$F$5</f>
        <v>2850.350132625995</v>
      </c>
      <c r="D6" s="8" t="s">
        <v>22</v>
      </c>
      <c r="E6" s="8" t="s">
        <v>23</v>
      </c>
      <c r="F6" s="8"/>
      <c r="G6" s="8">
        <v>180</v>
      </c>
      <c r="H6" s="8">
        <v>14</v>
      </c>
      <c r="I6" s="8">
        <f>55*Константы!F5</f>
        <v>66.48399376354101</v>
      </c>
      <c r="J6" s="8">
        <f>100*Константы!F5</f>
        <v>120.87998866098366</v>
      </c>
      <c r="K6" s="8">
        <v>45</v>
      </c>
      <c r="L6" s="8"/>
      <c r="M6" s="6">
        <f t="shared" si="0"/>
        <v>426.36398242452464</v>
      </c>
      <c r="N6" s="16">
        <f t="shared" si="1"/>
        <v>3276.7141150505195</v>
      </c>
      <c r="O6" s="4" t="s">
        <v>12</v>
      </c>
    </row>
    <row r="7" spans="1:15" ht="30" customHeight="1">
      <c r="A7" s="4" t="s">
        <v>4</v>
      </c>
      <c r="B7" s="5" t="s">
        <v>10</v>
      </c>
      <c r="C7" s="6">
        <f>2344*Константы!$F$5</f>
        <v>2833.426934213457</v>
      </c>
      <c r="D7" s="8" t="s">
        <v>25</v>
      </c>
      <c r="E7" s="8" t="s">
        <v>26</v>
      </c>
      <c r="F7" s="8"/>
      <c r="G7" s="8">
        <v>15</v>
      </c>
      <c r="H7" s="7"/>
      <c r="I7" s="8"/>
      <c r="J7" s="8"/>
      <c r="K7" s="7">
        <v>60</v>
      </c>
      <c r="L7" s="8"/>
      <c r="M7" s="6">
        <f t="shared" si="0"/>
        <v>75</v>
      </c>
      <c r="N7" s="16">
        <f t="shared" si="1"/>
        <v>2908.426934213457</v>
      </c>
      <c r="O7" s="4" t="s">
        <v>12</v>
      </c>
    </row>
    <row r="8" spans="1:15" ht="30" customHeight="1">
      <c r="A8" s="4" t="s">
        <v>5</v>
      </c>
      <c r="B8" s="5" t="s">
        <v>11</v>
      </c>
      <c r="C8" s="6">
        <f>2335*Константы!$F$5</f>
        <v>2822.5477352339685</v>
      </c>
      <c r="D8" s="8" t="s">
        <v>27</v>
      </c>
      <c r="E8" s="8" t="s">
        <v>28</v>
      </c>
      <c r="F8" s="8"/>
      <c r="G8" s="8">
        <v>35</v>
      </c>
      <c r="H8" s="8"/>
      <c r="I8" s="8"/>
      <c r="J8" s="8">
        <f>110*Константы!F5</f>
        <v>132.96798752708202</v>
      </c>
      <c r="K8" s="7">
        <v>60</v>
      </c>
      <c r="L8" s="8"/>
      <c r="M8" s="6">
        <f t="shared" si="0"/>
        <v>227.96798752708202</v>
      </c>
      <c r="N8" s="16">
        <f t="shared" si="1"/>
        <v>3050.5157227610507</v>
      </c>
      <c r="O8" s="4" t="s">
        <v>12</v>
      </c>
    </row>
    <row r="9" spans="1:15" ht="30" customHeight="1">
      <c r="A9" s="4" t="s">
        <v>6</v>
      </c>
      <c r="B9" s="5" t="s">
        <v>35</v>
      </c>
      <c r="C9" s="6">
        <f>3070*Константы!$F$6</f>
        <v>2382.4352899885935</v>
      </c>
      <c r="D9" s="8" t="s">
        <v>14</v>
      </c>
      <c r="E9" s="8" t="s">
        <v>48</v>
      </c>
      <c r="F9" s="8"/>
      <c r="G9" s="8">
        <v>65</v>
      </c>
      <c r="H9" s="8">
        <v>14</v>
      </c>
      <c r="I9" s="8"/>
      <c r="J9" s="8">
        <f>100*Константы!F5</f>
        <v>120.87998866098366</v>
      </c>
      <c r="K9" s="7">
        <v>60</v>
      </c>
      <c r="L9" s="8">
        <v>100</v>
      </c>
      <c r="M9" s="6">
        <f t="shared" si="0"/>
        <v>359.87998866098366</v>
      </c>
      <c r="N9" s="16">
        <f t="shared" si="1"/>
        <v>2742.315278649577</v>
      </c>
      <c r="O9" s="4" t="s">
        <v>12</v>
      </c>
    </row>
    <row r="11" ht="12.75">
      <c r="A11" s="17" t="s">
        <v>49</v>
      </c>
    </row>
    <row r="12" ht="12.75">
      <c r="A12" s="1" t="s">
        <v>51</v>
      </c>
    </row>
    <row r="13" ht="12.75">
      <c r="A13" s="1" t="s">
        <v>64</v>
      </c>
    </row>
    <row r="14" ht="12.75">
      <c r="A14" s="1" t="s">
        <v>65</v>
      </c>
    </row>
    <row r="15" ht="12.75">
      <c r="A15" s="1" t="s">
        <v>52</v>
      </c>
    </row>
    <row r="16" ht="12.75">
      <c r="A16" s="1" t="s">
        <v>53</v>
      </c>
    </row>
    <row r="17" ht="12.75">
      <c r="A17" s="1" t="s">
        <v>54</v>
      </c>
    </row>
    <row r="18" spans="1:2" ht="12.75">
      <c r="A18" s="20" t="s">
        <v>16</v>
      </c>
      <c r="B18" s="21" t="s">
        <v>62</v>
      </c>
    </row>
    <row r="19" spans="1:2" ht="12.75">
      <c r="A19" s="20" t="s">
        <v>34</v>
      </c>
      <c r="B19" s="21" t="s">
        <v>63</v>
      </c>
    </row>
    <row r="20" spans="1:2" ht="12.75">
      <c r="A20" s="20" t="s">
        <v>45</v>
      </c>
      <c r="B20" s="21" t="s">
        <v>55</v>
      </c>
    </row>
    <row r="21" spans="1:2" ht="12.75">
      <c r="A21" s="20" t="s">
        <v>41</v>
      </c>
      <c r="B21" s="21" t="s">
        <v>56</v>
      </c>
    </row>
    <row r="22" spans="1:2" ht="12.75">
      <c r="A22" s="20" t="s">
        <v>47</v>
      </c>
      <c r="B22" s="21" t="s">
        <v>57</v>
      </c>
    </row>
    <row r="23" spans="1:2" ht="12.75">
      <c r="A23" s="20" t="s">
        <v>46</v>
      </c>
      <c r="B23" s="21" t="s">
        <v>58</v>
      </c>
    </row>
    <row r="24" spans="1:2" ht="12.75">
      <c r="A24" s="20" t="s">
        <v>43</v>
      </c>
      <c r="B24" s="21" t="s">
        <v>59</v>
      </c>
    </row>
    <row r="25" spans="1:2" ht="12.75">
      <c r="A25" s="20" t="s">
        <v>44</v>
      </c>
      <c r="B25" s="21" t="s">
        <v>60</v>
      </c>
    </row>
    <row r="26" spans="1:2" ht="12.75">
      <c r="A26" s="20" t="s">
        <v>42</v>
      </c>
      <c r="B26" s="21" t="s">
        <v>61</v>
      </c>
    </row>
    <row r="27" ht="12.75">
      <c r="A27" s="1" t="s">
        <v>66</v>
      </c>
    </row>
  </sheetData>
  <mergeCells count="2">
    <mergeCell ref="D3:E3"/>
    <mergeCell ref="A1:O1"/>
  </mergeCells>
  <hyperlinks>
    <hyperlink ref="A3" r:id="rId1" display="Парта"/>
    <hyperlink ref="A4" r:id="rId2" display="Группа Йорк"/>
    <hyperlink ref="A5" r:id="rId3" display="Канцлер"/>
    <hyperlink ref="A6" r:id="rId4" display="Альбион"/>
    <hyperlink ref="A7" r:id="rId5" display="Mr. English"/>
    <hyperlink ref="A8" r:id="rId6" display="BSI group"/>
    <hyperlink ref="A9" r:id="rId7" display="Инициатива"/>
    <hyperlink ref="O9" r:id="rId8" display="досье"/>
    <hyperlink ref="O8" r:id="rId9" display="досье"/>
    <hyperlink ref="O6" r:id="rId10" display="досье"/>
    <hyperlink ref="O4" r:id="rId11" display="досье"/>
    <hyperlink ref="O5" r:id="rId12" display="досье"/>
    <hyperlink ref="O3" r:id="rId13" display="досье"/>
    <hyperlink ref="A1:O1" r:id="rId14" display="eduABROAD [ http://eduabroad.ru ]"/>
    <hyperlink ref="O7" r:id="rId15" display="досье"/>
  </hyperlinks>
  <printOptions/>
  <pageMargins left="0.75" right="0.75" top="1" bottom="1" header="0.5" footer="0.5"/>
  <pageSetup horizontalDpi="300" verticalDpi="300"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20" sqref="D20"/>
    </sheetView>
  </sheetViews>
  <sheetFormatPr defaultColWidth="9.00390625" defaultRowHeight="12.75"/>
  <sheetData>
    <row r="1" spans="1:6" ht="12.75">
      <c r="A1" t="s">
        <v>29</v>
      </c>
      <c r="F1">
        <v>29.6322</v>
      </c>
    </row>
    <row r="2" spans="1:6" ht="12.75">
      <c r="A2" t="s">
        <v>30</v>
      </c>
      <c r="F2">
        <v>35.8194</v>
      </c>
    </row>
    <row r="3" spans="1:6" ht="12.75">
      <c r="A3" t="s">
        <v>31</v>
      </c>
      <c r="F3">
        <v>22.9957</v>
      </c>
    </row>
    <row r="5" spans="1:6" ht="12.75">
      <c r="A5" t="s">
        <v>32</v>
      </c>
      <c r="F5">
        <f>F2/F1</f>
        <v>1.2087998866098366</v>
      </c>
    </row>
    <row r="6" spans="1:6" ht="12.75">
      <c r="A6" t="s">
        <v>33</v>
      </c>
      <c r="F6">
        <f>F3/F1</f>
        <v>0.7760375537422128</v>
      </c>
    </row>
    <row r="7" spans="1:6" ht="12.75">
      <c r="A7" t="s">
        <v>38</v>
      </c>
      <c r="F7">
        <f>1/F1</f>
        <v>0.0337470724414657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Сравнительная таблица стоимости программы Les Elfes в различных агентствах</dc:title>
  <dc:subject/>
  <dc:creator>eduABROAD [ http://eduabroad.ru ]</dc:creator>
  <cp:keywords/>
  <dc:description>Сравнивались предложения следующих компаний: Парта, Группа Йорк, Канцлер, Альбион, Mr. English, BSI group, Инициатива.</dc:description>
  <cp:lastModifiedBy>ulrith</cp:lastModifiedBy>
  <dcterms:created xsi:type="dcterms:W3CDTF">2003-12-05T11:40:12Z</dcterms:created>
  <dcterms:modified xsi:type="dcterms:W3CDTF">2003-12-06T15:56:27Z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